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P1" sheetId="1" r:id="rId1"/>
  </sheets>
  <definedNames>
    <definedName name="_xlnm.Print_Area" localSheetId="0">'4P1'!$A$1:$M$44</definedName>
  </definedNames>
  <calcPr fullCalcOnLoad="1"/>
</workbook>
</file>

<file path=xl/sharedStrings.xml><?xml version="1.0" encoding="utf-8"?>
<sst xmlns="http://schemas.openxmlformats.org/spreadsheetml/2006/main" count="59" uniqueCount="51">
  <si>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</si>
  <si>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</si>
  <si>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</si>
  <si>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</si>
  <si>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</si>
  <si>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</si>
  <si>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</si>
  <si>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</si>
  <si>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</si>
  <si>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</si>
  <si>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</si>
  <si>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</si>
  <si>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</si>
  <si>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</si>
  <si>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</si>
  <si>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</si>
  <si>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</si>
  <si>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</si>
  <si>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</si>
  <si>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</si>
  <si>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</si>
  <si>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</si>
  <si>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</si>
  <si>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</si>
  <si>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</si>
  <si>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</si>
  <si>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</si>
  <si>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</si>
  <si>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</si>
  <si>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</si>
  <si>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</si>
  <si>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</si>
  <si>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EXPECTED STATE LEVEL</t>
  </si>
  <si>
    <t>Employed</t>
  </si>
  <si>
    <t>Military</t>
  </si>
  <si>
    <t>Community College</t>
  </si>
  <si>
    <t>(Minus</t>
  </si>
  <si>
    <t>Left Postsec.</t>
  </si>
  <si>
    <t>Non-Resp.)</t>
  </si>
  <si>
    <t>Northwestern</t>
  </si>
  <si>
    <t xml:space="preserve"> </t>
  </si>
  <si>
    <t>Updated 1/20/16</t>
  </si>
  <si>
    <t>2014-15</t>
  </si>
  <si>
    <t>2013-14</t>
  </si>
  <si>
    <t>Not Submitted</t>
  </si>
  <si>
    <t>Met, Exceeded, or Came within 90% (76.50%) of Expected Level</t>
  </si>
  <si>
    <t>Performance Level</t>
  </si>
  <si>
    <t>Apprenticeship</t>
  </si>
  <si>
    <t>Met, Exceeded, or Came within 90% (63.90%) of Expected Level</t>
  </si>
  <si>
    <t>4P1: STUDENT PLACEMENT</t>
  </si>
  <si>
    <t>MICHIGAN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</si>
</sst>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 style="double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10" fontId="0" fillId="0" borderId="0" xfId="57" applyNumberFormat="1" applyFont="1">
      <alignment/>
      <protection/>
    </xf>
    <xf numFmtId="15" fontId="0" fillId="0" borderId="0" xfId="57" applyNumberFormat="1" applyFont="1">
      <alignment/>
      <protection/>
    </xf>
    <xf numFmtId="0" fontId="2" fillId="0" borderId="0" xfId="58" applyFont="1">
      <alignment/>
      <protection/>
    </xf>
    <xf numFmtId="0" fontId="3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10" fontId="3" fillId="0" borderId="0" xfId="57" applyNumberFormat="1" applyFont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 applyBorder="1">
      <alignment/>
      <protection/>
    </xf>
    <xf numFmtId="0" fontId="4" fillId="0" borderId="0" xfId="58" applyFont="1">
      <alignment/>
      <protection/>
    </xf>
    <xf numFmtId="3" fontId="3" fillId="0" borderId="0" xfId="57" applyNumberFormat="1" applyFont="1">
      <alignment/>
      <protection/>
    </xf>
    <xf numFmtId="0" fontId="3" fillId="33" borderId="11" xfId="57" applyFont="1" applyFill="1" applyBorder="1" applyAlignment="1">
      <alignment horizontal="center"/>
      <protection/>
    </xf>
    <xf numFmtId="10" fontId="3" fillId="33" borderId="12" xfId="57" applyNumberFormat="1" applyFont="1" applyFill="1" applyBorder="1">
      <alignment/>
      <protection/>
    </xf>
    <xf numFmtId="3" fontId="3" fillId="33" borderId="12" xfId="57" applyNumberFormat="1" applyFont="1" applyFill="1" applyBorder="1">
      <alignment/>
      <protection/>
    </xf>
    <xf numFmtId="3" fontId="3" fillId="33" borderId="13" xfId="57" applyNumberFormat="1" applyFont="1" applyFill="1" applyBorder="1">
      <alignment/>
      <protection/>
    </xf>
    <xf numFmtId="0" fontId="3" fillId="33" borderId="14" xfId="57" applyFont="1" applyFill="1" applyBorder="1" applyAlignment="1">
      <alignment horizontal="center"/>
      <protection/>
    </xf>
    <xf numFmtId="3" fontId="4" fillId="33" borderId="13" xfId="58" applyNumberFormat="1" applyFont="1" applyFill="1" applyBorder="1">
      <alignment/>
      <protection/>
    </xf>
    <xf numFmtId="0" fontId="0" fillId="0" borderId="15" xfId="57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0" borderId="16" xfId="57" applyFont="1" applyBorder="1">
      <alignment/>
      <protection/>
    </xf>
    <xf numFmtId="10" fontId="0" fillId="0" borderId="0" xfId="57" applyNumberFormat="1" applyFont="1" applyBorder="1">
      <alignment/>
      <protection/>
    </xf>
    <xf numFmtId="0" fontId="0" fillId="0" borderId="0" xfId="57" applyFont="1" applyFill="1" applyBorder="1">
      <alignment/>
      <protection/>
    </xf>
    <xf numFmtId="0" fontId="2" fillId="0" borderId="10" xfId="58" applyFont="1" applyBorder="1">
      <alignment/>
      <protection/>
    </xf>
    <xf numFmtId="0" fontId="0" fillId="0" borderId="16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10" fontId="3" fillId="0" borderId="0" xfId="57" applyNumberFormat="1" applyFont="1" applyBorder="1">
      <alignment/>
      <protection/>
    </xf>
    <xf numFmtId="0" fontId="4" fillId="0" borderId="10" xfId="58" applyFont="1" applyBorder="1">
      <alignment/>
      <protection/>
    </xf>
    <xf numFmtId="0" fontId="2" fillId="0" borderId="17" xfId="59" applyFont="1" applyFill="1" applyBorder="1" applyAlignment="1">
      <alignment wrapText="1"/>
      <protection/>
    </xf>
    <xf numFmtId="0" fontId="5" fillId="0" borderId="0" xfId="57" applyFont="1">
      <alignment/>
      <protection/>
    </xf>
    <xf numFmtId="0" fontId="2" fillId="0" borderId="10" xfId="57" applyFont="1" applyBorder="1">
      <alignment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10" fontId="0" fillId="0" borderId="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0" fontId="0" fillId="0" borderId="10" xfId="57" applyFont="1" applyBorder="1" applyAlignment="1">
      <alignment/>
      <protection/>
    </xf>
    <xf numFmtId="0" fontId="3" fillId="34" borderId="18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0" fontId="3" fillId="34" borderId="20" xfId="57" applyFont="1" applyFill="1" applyBorder="1" applyAlignment="1">
      <alignment vertical="center"/>
      <protection/>
    </xf>
    <xf numFmtId="0" fontId="3" fillId="34" borderId="21" xfId="57" applyFont="1" applyFill="1" applyBorder="1" applyAlignment="1">
      <alignment vertical="center"/>
      <protection/>
    </xf>
    <xf numFmtId="0" fontId="8" fillId="34" borderId="11" xfId="57" applyFont="1" applyFill="1" applyBorder="1">
      <alignment/>
      <protection/>
    </xf>
    <xf numFmtId="0" fontId="8" fillId="34" borderId="22" xfId="57" applyFont="1" applyFill="1" applyBorder="1">
      <alignment/>
      <protection/>
    </xf>
    <xf numFmtId="10" fontId="8" fillId="34" borderId="22" xfId="57" applyNumberFormat="1" applyFont="1" applyFill="1" applyBorder="1">
      <alignment/>
      <protection/>
    </xf>
    <xf numFmtId="14" fontId="7" fillId="34" borderId="23" xfId="57" applyNumberFormat="1" applyFont="1" applyFill="1" applyBorder="1" applyAlignment="1">
      <alignment horizontal="left"/>
      <protection/>
    </xf>
    <xf numFmtId="0" fontId="3" fillId="34" borderId="24" xfId="57" applyFont="1" applyFill="1" applyBorder="1" applyAlignment="1">
      <alignment horizontal="center" vertical="center" wrapText="1"/>
      <protection/>
    </xf>
    <xf numFmtId="0" fontId="3" fillId="34" borderId="21" xfId="57" applyFont="1" applyFill="1" applyBorder="1" applyAlignment="1">
      <alignment horizontal="center" vertical="center" wrapText="1"/>
      <protection/>
    </xf>
    <xf numFmtId="0" fontId="3" fillId="34" borderId="19" xfId="57" applyFont="1" applyFill="1" applyBorder="1" applyAlignment="1">
      <alignment horizontal="center" vertical="center" wrapText="1"/>
      <protection/>
    </xf>
    <xf numFmtId="0" fontId="3" fillId="33" borderId="25" xfId="57" applyFont="1" applyFill="1" applyBorder="1" applyAlignment="1">
      <alignment horizontal="center"/>
      <protection/>
    </xf>
    <xf numFmtId="0" fontId="3" fillId="33" borderId="26" xfId="57" applyFont="1" applyFill="1" applyBorder="1" applyAlignment="1">
      <alignment horizontal="center"/>
      <protection/>
    </xf>
    <xf numFmtId="0" fontId="3" fillId="33" borderId="27" xfId="57" applyFont="1" applyFill="1" applyBorder="1" applyAlignment="1">
      <alignment horizontal="center"/>
      <protection/>
    </xf>
    <xf numFmtId="0" fontId="3" fillId="33" borderId="25" xfId="57" applyNumberFormat="1" applyFont="1" applyFill="1" applyBorder="1" applyAlignment="1" quotePrefix="1">
      <alignment horizontal="center"/>
      <protection/>
    </xf>
    <xf numFmtId="0" fontId="3" fillId="33" borderId="26" xfId="57" applyNumberFormat="1" applyFont="1" applyFill="1" applyBorder="1" applyAlignment="1" quotePrefix="1">
      <alignment horizontal="center"/>
      <protection/>
    </xf>
    <xf numFmtId="0" fontId="3" fillId="33" borderId="11" xfId="57" applyNumberFormat="1" applyFont="1" applyFill="1" applyBorder="1" applyAlignment="1" quotePrefix="1">
      <alignment horizontal="center"/>
      <protection/>
    </xf>
    <xf numFmtId="0" fontId="9" fillId="34" borderId="28" xfId="57" applyFont="1" applyFill="1" applyBorder="1" applyAlignment="1">
      <alignment horizontal="center"/>
      <protection/>
    </xf>
    <xf numFmtId="0" fontId="9" fillId="34" borderId="29" xfId="57" applyFont="1" applyFill="1" applyBorder="1" applyAlignment="1">
      <alignment horizontal="center"/>
      <protection/>
    </xf>
    <xf numFmtId="0" fontId="9" fillId="34" borderId="30" xfId="57" applyFont="1" applyFill="1" applyBorder="1" applyAlignment="1">
      <alignment horizontal="center"/>
      <protection/>
    </xf>
    <xf numFmtId="15" fontId="9" fillId="34" borderId="10" xfId="57" applyNumberFormat="1" applyFont="1" applyFill="1" applyBorder="1" applyAlignment="1">
      <alignment horizontal="center"/>
      <protection/>
    </xf>
    <xf numFmtId="15" fontId="9" fillId="34" borderId="0" xfId="57" applyNumberFormat="1" applyFont="1" applyFill="1" applyBorder="1" applyAlignment="1">
      <alignment horizontal="center"/>
      <protection/>
    </xf>
    <xf numFmtId="15" fontId="9" fillId="34" borderId="16" xfId="57" applyNumberFormat="1" applyFont="1" applyFill="1" applyBorder="1" applyAlignment="1">
      <alignment horizontal="center"/>
      <protection/>
    </xf>
    <xf numFmtId="0" fontId="47" fillId="0" borderId="10" xfId="57" applyFont="1" applyBorder="1" applyAlignment="1">
      <alignment horizontal="center" vertical="center"/>
      <protection/>
    </xf>
    <xf numFmtId="0" fontId="47" fillId="0" borderId="0" xfId="57" applyFont="1" applyBorder="1" applyAlignment="1">
      <alignment horizontal="center" vertical="center"/>
      <protection/>
    </xf>
    <xf numFmtId="0" fontId="7" fillId="33" borderId="28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23" xfId="57" applyFont="1" applyFill="1" applyBorder="1" applyAlignment="1">
      <alignment horizontal="center" vertical="center" wrapText="1"/>
      <protection/>
    </xf>
    <xf numFmtId="0" fontId="3" fillId="34" borderId="31" xfId="57" applyFont="1" applyFill="1" applyBorder="1" applyAlignment="1">
      <alignment horizontal="center" vertical="center" wrapText="1"/>
      <protection/>
    </xf>
    <xf numFmtId="0" fontId="3" fillId="34" borderId="32" xfId="57" applyFont="1" applyFill="1" applyBorder="1" applyAlignment="1">
      <alignment horizontal="center" vertical="center" wrapText="1"/>
      <protection/>
    </xf>
    <xf numFmtId="0" fontId="3" fillId="34" borderId="33" xfId="57" applyFont="1" applyFill="1" applyBorder="1" applyAlignment="1">
      <alignment horizontal="center" vertical="center" wrapText="1"/>
      <protection/>
    </xf>
    <xf numFmtId="0" fontId="3" fillId="34" borderId="24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10" fontId="3" fillId="34" borderId="24" xfId="57" applyNumberFormat="1" applyFont="1" applyFill="1" applyBorder="1" applyAlignment="1">
      <alignment horizontal="center" vertical="center"/>
      <protection/>
    </xf>
    <xf numFmtId="10" fontId="3" fillId="34" borderId="21" xfId="57" applyNumberFormat="1" applyFont="1" applyFill="1" applyBorder="1" applyAlignment="1">
      <alignment horizontal="center" vertical="center"/>
      <protection/>
    </xf>
    <xf numFmtId="10" fontId="3" fillId="34" borderId="19" xfId="57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 2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20.7109375" style="1" customWidth="1"/>
    <col min="2" max="2" width="12.421875" style="1" customWidth="1"/>
    <col min="3" max="3" width="10.421875" style="1" customWidth="1"/>
    <col min="4" max="4" width="9.57421875" style="3" customWidth="1"/>
    <col min="5" max="5" width="10.57421875" style="1" customWidth="1"/>
    <col min="6" max="6" width="13.7109375" style="1" customWidth="1"/>
    <col min="7" max="7" width="17.00390625" style="2" customWidth="1"/>
    <col min="8" max="8" width="12.57421875" style="1" customWidth="1"/>
    <col min="9" max="9" width="11.28125" style="1" customWidth="1"/>
    <col min="10" max="10" width="9.00390625" style="1" customWidth="1"/>
    <col min="11" max="11" width="10.8515625" style="1" customWidth="1"/>
    <col min="12" max="12" width="14.00390625" style="1" customWidth="1"/>
    <col min="13" max="13" width="15.140625" style="1" customWidth="1"/>
    <col min="14" max="16384" width="9.140625" style="1" customWidth="1"/>
  </cols>
  <sheetData>
    <row r="1" spans="1:13" ht="18">
      <c r="A1" s="57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8">
      <c r="A2" s="60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6.5" thickBot="1">
      <c r="A3" s="47" t="s">
        <v>40</v>
      </c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4"/>
    </row>
    <row r="4" spans="1:13" ht="13.5" thickBot="1">
      <c r="A4" s="65" t="s">
        <v>35</v>
      </c>
      <c r="B4" s="54" t="s">
        <v>43</v>
      </c>
      <c r="C4" s="55"/>
      <c r="D4" s="55"/>
      <c r="E4" s="55"/>
      <c r="F4" s="55"/>
      <c r="G4" s="56"/>
      <c r="H4" s="51" t="s">
        <v>42</v>
      </c>
      <c r="I4" s="52"/>
      <c r="J4" s="52"/>
      <c r="K4" s="52"/>
      <c r="L4" s="52"/>
      <c r="M4" s="53"/>
    </row>
    <row r="5" spans="1:13" s="6" customFormat="1" ht="15.75" customHeight="1">
      <c r="A5" s="66"/>
      <c r="B5" s="43"/>
      <c r="C5" s="71" t="s">
        <v>33</v>
      </c>
      <c r="D5" s="74" t="s">
        <v>34</v>
      </c>
      <c r="E5" s="48" t="s">
        <v>47</v>
      </c>
      <c r="F5" s="48" t="s">
        <v>46</v>
      </c>
      <c r="G5" s="68" t="s">
        <v>48</v>
      </c>
      <c r="H5" s="42"/>
      <c r="I5" s="71" t="s">
        <v>33</v>
      </c>
      <c r="J5" s="74" t="s">
        <v>34</v>
      </c>
      <c r="K5" s="48" t="s">
        <v>47</v>
      </c>
      <c r="L5" s="48" t="s">
        <v>46</v>
      </c>
      <c r="M5" s="68" t="s">
        <v>45</v>
      </c>
    </row>
    <row r="6" spans="1:13" s="6" customFormat="1" ht="15" customHeight="1">
      <c r="A6" s="66"/>
      <c r="B6" s="41" t="s">
        <v>37</v>
      </c>
      <c r="C6" s="72"/>
      <c r="D6" s="75"/>
      <c r="E6" s="49"/>
      <c r="F6" s="49"/>
      <c r="G6" s="69"/>
      <c r="H6" s="40" t="s">
        <v>37</v>
      </c>
      <c r="I6" s="72"/>
      <c r="J6" s="75"/>
      <c r="K6" s="49"/>
      <c r="L6" s="49"/>
      <c r="M6" s="69"/>
    </row>
    <row r="7" spans="1:13" s="6" customFormat="1" ht="15" customHeight="1">
      <c r="A7" s="66"/>
      <c r="B7" s="41" t="s">
        <v>36</v>
      </c>
      <c r="C7" s="72"/>
      <c r="D7" s="75"/>
      <c r="E7" s="49"/>
      <c r="F7" s="49"/>
      <c r="G7" s="69"/>
      <c r="H7" s="40" t="s">
        <v>36</v>
      </c>
      <c r="I7" s="72"/>
      <c r="J7" s="75"/>
      <c r="K7" s="49"/>
      <c r="L7" s="49"/>
      <c r="M7" s="69"/>
    </row>
    <row r="8" spans="1:13" s="6" customFormat="1" ht="15.75" customHeight="1" thickBot="1">
      <c r="A8" s="67"/>
      <c r="B8" s="39" t="s">
        <v>38</v>
      </c>
      <c r="C8" s="73"/>
      <c r="D8" s="76"/>
      <c r="E8" s="50"/>
      <c r="F8" s="50"/>
      <c r="G8" s="70"/>
      <c r="H8" s="38" t="s">
        <v>38</v>
      </c>
      <c r="I8" s="73"/>
      <c r="J8" s="76"/>
      <c r="K8" s="50"/>
      <c r="L8" s="50"/>
      <c r="M8" s="70"/>
    </row>
    <row r="9" spans="1:13" ht="12.75">
      <c r="A9" s="20"/>
      <c r="B9" s="23"/>
      <c r="C9" s="2"/>
      <c r="D9" s="22"/>
      <c r="E9" s="2"/>
      <c r="F9" s="10"/>
      <c r="G9" s="21"/>
      <c r="H9" s="20"/>
      <c r="I9" s="2"/>
      <c r="J9" s="2"/>
      <c r="K9" s="2"/>
      <c r="L9" s="2"/>
      <c r="M9" s="21"/>
    </row>
    <row r="10" spans="1:13" ht="12.75">
      <c r="A10" s="20" t="s">
        <v>1</v>
      </c>
      <c r="B10" s="20">
        <v>102</v>
      </c>
      <c r="C10" s="2">
        <v>94</v>
      </c>
      <c r="D10" s="2">
        <v>0</v>
      </c>
      <c r="E10" s="2">
        <v>0</v>
      </c>
      <c r="F10" s="22">
        <f aca="true" t="shared" si="0" ref="F10:F41">SUM(C10:E10)/B10</f>
        <v>0.9215686274509803</v>
      </c>
      <c r="G10" s="25" t="str">
        <f aca="true" t="shared" si="1" ref="G10:G41">IF(F10&gt;75.6%,"Yes","No")</f>
        <v>Yes</v>
      </c>
      <c r="H10" s="20">
        <f>SUM(169-74)</f>
        <v>95</v>
      </c>
      <c r="I10" s="2">
        <v>86</v>
      </c>
      <c r="J10" s="2">
        <v>0</v>
      </c>
      <c r="K10" s="2">
        <v>0</v>
      </c>
      <c r="L10" s="22">
        <f aca="true" t="shared" si="2" ref="L10:L25">SUM(I10:K10)/H10</f>
        <v>0.9052631578947369</v>
      </c>
      <c r="M10" s="25" t="str">
        <f aca="true" t="shared" si="3" ref="M10:M41">IF(L10&gt;76.5%,"Yes","No")</f>
        <v>Yes</v>
      </c>
    </row>
    <row r="11" spans="1:13" ht="12.75">
      <c r="A11" s="20" t="s">
        <v>2</v>
      </c>
      <c r="B11" s="20">
        <v>51</v>
      </c>
      <c r="C11" s="2">
        <v>51</v>
      </c>
      <c r="D11" s="2">
        <v>0</v>
      </c>
      <c r="E11" s="2">
        <v>0</v>
      </c>
      <c r="F11" s="22">
        <f t="shared" si="0"/>
        <v>1</v>
      </c>
      <c r="G11" s="25" t="str">
        <f t="shared" si="1"/>
        <v>Yes</v>
      </c>
      <c r="H11" s="20">
        <f>214-198</f>
        <v>16</v>
      </c>
      <c r="I11" s="2">
        <v>15</v>
      </c>
      <c r="J11" s="2">
        <v>1</v>
      </c>
      <c r="K11" s="2">
        <v>0</v>
      </c>
      <c r="L11" s="22">
        <f t="shared" si="2"/>
        <v>1</v>
      </c>
      <c r="M11" s="25" t="str">
        <f t="shared" si="3"/>
        <v>Yes</v>
      </c>
    </row>
    <row r="12" spans="1:13" ht="12.75">
      <c r="A12" s="20" t="s">
        <v>3</v>
      </c>
      <c r="B12" s="20">
        <v>136</v>
      </c>
      <c r="C12" s="2">
        <v>115</v>
      </c>
      <c r="D12" s="2">
        <v>0</v>
      </c>
      <c r="E12" s="2">
        <v>2</v>
      </c>
      <c r="F12" s="22">
        <f t="shared" si="0"/>
        <v>0.8602941176470589</v>
      </c>
      <c r="G12" s="25" t="str">
        <f t="shared" si="1"/>
        <v>Yes</v>
      </c>
      <c r="H12" s="20">
        <v>272</v>
      </c>
      <c r="I12" s="2">
        <v>222</v>
      </c>
      <c r="J12" s="2">
        <v>1</v>
      </c>
      <c r="K12" s="2">
        <v>0</v>
      </c>
      <c r="L12" s="22">
        <f t="shared" si="2"/>
        <v>0.8198529411764706</v>
      </c>
      <c r="M12" s="25" t="str">
        <f t="shared" si="3"/>
        <v>Yes</v>
      </c>
    </row>
    <row r="13" spans="1:13" ht="12.75">
      <c r="A13" s="20" t="s">
        <v>4</v>
      </c>
      <c r="B13" s="20">
        <v>217</v>
      </c>
      <c r="C13" s="2">
        <v>187</v>
      </c>
      <c r="D13" s="2">
        <v>2</v>
      </c>
      <c r="E13" s="2">
        <v>0</v>
      </c>
      <c r="F13" s="22">
        <f t="shared" si="0"/>
        <v>0.8709677419354839</v>
      </c>
      <c r="G13" s="25" t="str">
        <f t="shared" si="1"/>
        <v>Yes</v>
      </c>
      <c r="H13" s="20">
        <v>190</v>
      </c>
      <c r="I13" s="2">
        <v>171</v>
      </c>
      <c r="J13" s="2">
        <v>1</v>
      </c>
      <c r="K13" s="2">
        <v>0</v>
      </c>
      <c r="L13" s="22">
        <f t="shared" si="2"/>
        <v>0.9052631578947369</v>
      </c>
      <c r="M13" s="25" t="str">
        <f t="shared" si="3"/>
        <v>Yes</v>
      </c>
    </row>
    <row r="14" spans="1:13" ht="12.75">
      <c r="A14" s="20" t="s">
        <v>5</v>
      </c>
      <c r="B14" s="20">
        <v>14</v>
      </c>
      <c r="C14" s="2">
        <v>11</v>
      </c>
      <c r="D14" s="2">
        <v>0</v>
      </c>
      <c r="E14" s="2">
        <v>0</v>
      </c>
      <c r="F14" s="22">
        <f t="shared" si="0"/>
        <v>0.7857142857142857</v>
      </c>
      <c r="G14" s="25" t="str">
        <f t="shared" si="1"/>
        <v>Yes</v>
      </c>
      <c r="H14" s="20">
        <v>13</v>
      </c>
      <c r="I14" s="2">
        <v>13</v>
      </c>
      <c r="J14" s="2">
        <v>0</v>
      </c>
      <c r="K14" s="2">
        <v>0</v>
      </c>
      <c r="L14" s="22">
        <f t="shared" si="2"/>
        <v>1</v>
      </c>
      <c r="M14" s="25" t="str">
        <f t="shared" si="3"/>
        <v>Yes</v>
      </c>
    </row>
    <row r="15" spans="1:13" ht="12.75">
      <c r="A15" s="9" t="s">
        <v>6</v>
      </c>
      <c r="B15" s="9">
        <v>44</v>
      </c>
      <c r="C15" s="10">
        <v>27</v>
      </c>
      <c r="D15" s="10">
        <v>1</v>
      </c>
      <c r="E15" s="10">
        <v>0</v>
      </c>
      <c r="F15" s="27">
        <f t="shared" si="0"/>
        <v>0.6363636363636364</v>
      </c>
      <c r="G15" s="26" t="str">
        <f t="shared" si="1"/>
        <v>No</v>
      </c>
      <c r="H15" s="20">
        <f>366-300</f>
        <v>66</v>
      </c>
      <c r="I15" s="2">
        <v>51</v>
      </c>
      <c r="J15" s="2">
        <v>0</v>
      </c>
      <c r="K15" s="2">
        <v>0</v>
      </c>
      <c r="L15" s="22">
        <f t="shared" si="2"/>
        <v>0.7727272727272727</v>
      </c>
      <c r="M15" s="25" t="str">
        <f t="shared" si="3"/>
        <v>Yes</v>
      </c>
    </row>
    <row r="16" spans="1:13" ht="12.75">
      <c r="A16" s="20" t="s">
        <v>7</v>
      </c>
      <c r="B16" s="20">
        <v>169</v>
      </c>
      <c r="C16" s="2">
        <v>160</v>
      </c>
      <c r="D16" s="2">
        <v>0</v>
      </c>
      <c r="E16" s="2">
        <v>0</v>
      </c>
      <c r="F16" s="22">
        <f t="shared" si="0"/>
        <v>0.9467455621301775</v>
      </c>
      <c r="G16" s="25" t="str">
        <f t="shared" si="1"/>
        <v>Yes</v>
      </c>
      <c r="H16" s="20">
        <v>73</v>
      </c>
      <c r="I16" s="2">
        <v>71</v>
      </c>
      <c r="J16" s="2">
        <v>0</v>
      </c>
      <c r="K16" s="2">
        <v>0</v>
      </c>
      <c r="L16" s="22">
        <f t="shared" si="2"/>
        <v>0.9726027397260274</v>
      </c>
      <c r="M16" s="25" t="str">
        <f t="shared" si="3"/>
        <v>Yes</v>
      </c>
    </row>
    <row r="17" spans="1:13" s="6" customFormat="1" ht="12.75">
      <c r="A17" s="9" t="s">
        <v>8</v>
      </c>
      <c r="B17" s="9">
        <v>42</v>
      </c>
      <c r="C17" s="10">
        <v>29</v>
      </c>
      <c r="D17" s="10">
        <v>0</v>
      </c>
      <c r="E17" s="10">
        <v>1</v>
      </c>
      <c r="F17" s="27">
        <f t="shared" si="0"/>
        <v>0.7142857142857143</v>
      </c>
      <c r="G17" s="26" t="str">
        <f t="shared" si="1"/>
        <v>No</v>
      </c>
      <c r="H17" s="20">
        <f>1433-1357</f>
        <v>76</v>
      </c>
      <c r="I17" s="2">
        <v>60</v>
      </c>
      <c r="J17" s="2">
        <v>0</v>
      </c>
      <c r="K17" s="2">
        <v>0</v>
      </c>
      <c r="L17" s="22">
        <f t="shared" si="2"/>
        <v>0.7894736842105263</v>
      </c>
      <c r="M17" s="25" t="str">
        <f t="shared" si="3"/>
        <v>Yes</v>
      </c>
    </row>
    <row r="18" spans="1:13" ht="12.75">
      <c r="A18" s="20" t="s">
        <v>9</v>
      </c>
      <c r="B18" s="20">
        <v>103</v>
      </c>
      <c r="C18" s="2">
        <v>88</v>
      </c>
      <c r="D18" s="2">
        <v>0</v>
      </c>
      <c r="E18" s="2">
        <v>0</v>
      </c>
      <c r="F18" s="22">
        <f t="shared" si="0"/>
        <v>0.8543689320388349</v>
      </c>
      <c r="G18" s="25" t="str">
        <f t="shared" si="1"/>
        <v>Yes</v>
      </c>
      <c r="H18" s="20">
        <f>979-904</f>
        <v>75</v>
      </c>
      <c r="I18" s="2">
        <v>67</v>
      </c>
      <c r="J18" s="2">
        <v>0</v>
      </c>
      <c r="K18" s="2">
        <v>0</v>
      </c>
      <c r="L18" s="22">
        <f t="shared" si="2"/>
        <v>0.8933333333333333</v>
      </c>
      <c r="M18" s="25" t="str">
        <f t="shared" si="3"/>
        <v>Yes</v>
      </c>
    </row>
    <row r="19" spans="1:13" ht="12.75">
      <c r="A19" s="20" t="s">
        <v>10</v>
      </c>
      <c r="B19" s="20">
        <v>124</v>
      </c>
      <c r="C19" s="2">
        <v>99</v>
      </c>
      <c r="D19" s="2">
        <v>1</v>
      </c>
      <c r="E19" s="2">
        <v>1</v>
      </c>
      <c r="F19" s="22">
        <f t="shared" si="0"/>
        <v>0.8145161290322581</v>
      </c>
      <c r="G19" s="25" t="str">
        <f t="shared" si="1"/>
        <v>Yes</v>
      </c>
      <c r="H19" s="20">
        <f>1375-1269</f>
        <v>106</v>
      </c>
      <c r="I19" s="2">
        <v>92</v>
      </c>
      <c r="J19" s="2">
        <v>0</v>
      </c>
      <c r="K19" s="2">
        <v>0</v>
      </c>
      <c r="L19" s="22">
        <f t="shared" si="2"/>
        <v>0.8679245283018868</v>
      </c>
      <c r="M19" s="25" t="str">
        <f t="shared" si="3"/>
        <v>Yes</v>
      </c>
    </row>
    <row r="20" spans="1:13" ht="12.75">
      <c r="A20" s="20" t="s">
        <v>11</v>
      </c>
      <c r="B20" s="20">
        <v>207</v>
      </c>
      <c r="C20" s="2">
        <v>173</v>
      </c>
      <c r="D20" s="2">
        <v>0</v>
      </c>
      <c r="E20" s="2">
        <v>0</v>
      </c>
      <c r="F20" s="22">
        <f t="shared" si="0"/>
        <v>0.8357487922705314</v>
      </c>
      <c r="G20" s="25" t="str">
        <f t="shared" si="1"/>
        <v>Yes</v>
      </c>
      <c r="H20" s="20">
        <f>1297-1072</f>
        <v>225</v>
      </c>
      <c r="I20" s="2">
        <v>209</v>
      </c>
      <c r="J20" s="2">
        <v>1</v>
      </c>
      <c r="K20" s="2">
        <v>1</v>
      </c>
      <c r="L20" s="22">
        <f t="shared" si="2"/>
        <v>0.9377777777777778</v>
      </c>
      <c r="M20" s="25" t="str">
        <f t="shared" si="3"/>
        <v>Yes</v>
      </c>
    </row>
    <row r="21" spans="1:13" ht="12.75">
      <c r="A21" s="9" t="s">
        <v>12</v>
      </c>
      <c r="B21" s="9">
        <v>112</v>
      </c>
      <c r="C21" s="10">
        <v>65</v>
      </c>
      <c r="D21" s="10">
        <v>0</v>
      </c>
      <c r="E21" s="10">
        <v>0</v>
      </c>
      <c r="F21" s="27">
        <f t="shared" si="0"/>
        <v>0.5803571428571429</v>
      </c>
      <c r="G21" s="26" t="str">
        <f t="shared" si="1"/>
        <v>No</v>
      </c>
      <c r="H21" s="20">
        <f>453-344</f>
        <v>109</v>
      </c>
      <c r="I21" s="2">
        <v>91</v>
      </c>
      <c r="J21" s="2">
        <v>0</v>
      </c>
      <c r="K21" s="2">
        <v>1</v>
      </c>
      <c r="L21" s="22">
        <f t="shared" si="2"/>
        <v>0.8440366972477065</v>
      </c>
      <c r="M21" s="25" t="str">
        <f t="shared" si="3"/>
        <v>Yes</v>
      </c>
    </row>
    <row r="22" spans="1:13" ht="12.75">
      <c r="A22" s="20" t="s">
        <v>13</v>
      </c>
      <c r="B22" s="20">
        <v>49</v>
      </c>
      <c r="C22" s="2">
        <v>47</v>
      </c>
      <c r="D22" s="2">
        <v>0</v>
      </c>
      <c r="E22" s="2">
        <v>0</v>
      </c>
      <c r="F22" s="22">
        <f t="shared" si="0"/>
        <v>0.9591836734693877</v>
      </c>
      <c r="G22" s="25" t="str">
        <f t="shared" si="1"/>
        <v>Yes</v>
      </c>
      <c r="H22" s="20">
        <v>57</v>
      </c>
      <c r="I22" s="2">
        <v>53</v>
      </c>
      <c r="J22" s="2">
        <v>1</v>
      </c>
      <c r="K22" s="2">
        <v>0</v>
      </c>
      <c r="L22" s="22">
        <f t="shared" si="2"/>
        <v>0.9473684210526315</v>
      </c>
      <c r="M22" s="25" t="str">
        <f t="shared" si="3"/>
        <v>Yes</v>
      </c>
    </row>
    <row r="23" spans="1:13" ht="12.75">
      <c r="A23" s="20" t="s">
        <v>14</v>
      </c>
      <c r="B23" s="20">
        <v>162</v>
      </c>
      <c r="C23" s="2">
        <v>141</v>
      </c>
      <c r="D23" s="2">
        <v>4</v>
      </c>
      <c r="E23" s="2">
        <v>0</v>
      </c>
      <c r="F23" s="22">
        <f t="shared" si="0"/>
        <v>0.8950617283950617</v>
      </c>
      <c r="G23" s="25" t="str">
        <f t="shared" si="1"/>
        <v>Yes</v>
      </c>
      <c r="H23" s="20">
        <f>1896-1832</f>
        <v>64</v>
      </c>
      <c r="I23" s="2">
        <v>53</v>
      </c>
      <c r="J23" s="2">
        <v>0</v>
      </c>
      <c r="K23" s="2">
        <v>0</v>
      </c>
      <c r="L23" s="22">
        <f t="shared" si="2"/>
        <v>0.828125</v>
      </c>
      <c r="M23" s="25" t="str">
        <f t="shared" si="3"/>
        <v>Yes</v>
      </c>
    </row>
    <row r="24" spans="1:13" ht="12.75">
      <c r="A24" s="20" t="s">
        <v>15</v>
      </c>
      <c r="B24" s="20">
        <v>424</v>
      </c>
      <c r="C24" s="2">
        <v>350</v>
      </c>
      <c r="D24" s="2">
        <v>3</v>
      </c>
      <c r="E24" s="2">
        <v>3</v>
      </c>
      <c r="F24" s="22">
        <f t="shared" si="0"/>
        <v>0.839622641509434</v>
      </c>
      <c r="G24" s="25" t="str">
        <f t="shared" si="1"/>
        <v>Yes</v>
      </c>
      <c r="H24" s="20">
        <v>591</v>
      </c>
      <c r="I24" s="2">
        <v>511</v>
      </c>
      <c r="J24" s="2">
        <v>2</v>
      </c>
      <c r="K24" s="2">
        <v>2</v>
      </c>
      <c r="L24" s="22">
        <f t="shared" si="2"/>
        <v>0.871404399323181</v>
      </c>
      <c r="M24" s="25" t="str">
        <f t="shared" si="3"/>
        <v>Yes</v>
      </c>
    </row>
    <row r="25" spans="1:13" s="33" customFormat="1" ht="12.75">
      <c r="A25" s="37" t="s">
        <v>16</v>
      </c>
      <c r="B25" s="36">
        <v>88</v>
      </c>
      <c r="C25" s="35">
        <v>75</v>
      </c>
      <c r="D25" s="35">
        <v>0</v>
      </c>
      <c r="E25" s="35">
        <v>0</v>
      </c>
      <c r="F25" s="34">
        <f t="shared" si="0"/>
        <v>0.8522727272727273</v>
      </c>
      <c r="G25" s="25" t="str">
        <f t="shared" si="1"/>
        <v>Yes</v>
      </c>
      <c r="H25" s="36">
        <v>56</v>
      </c>
      <c r="I25" s="35">
        <v>46</v>
      </c>
      <c r="J25" s="35">
        <v>0</v>
      </c>
      <c r="K25" s="35">
        <v>0</v>
      </c>
      <c r="L25" s="22">
        <f t="shared" si="2"/>
        <v>0.8214285714285714</v>
      </c>
      <c r="M25" s="25" t="str">
        <f t="shared" si="3"/>
        <v>Yes</v>
      </c>
    </row>
    <row r="26" spans="1:13" ht="12.75">
      <c r="A26" s="20" t="s">
        <v>17</v>
      </c>
      <c r="B26" s="20">
        <v>36</v>
      </c>
      <c r="C26" s="2">
        <v>32</v>
      </c>
      <c r="D26" s="2">
        <v>0</v>
      </c>
      <c r="E26" s="2">
        <v>1</v>
      </c>
      <c r="F26" s="22">
        <f t="shared" si="0"/>
        <v>0.9166666666666666</v>
      </c>
      <c r="G26" s="25" t="str">
        <f t="shared" si="1"/>
        <v>Yes</v>
      </c>
      <c r="H26" s="20">
        <f>466-431</f>
        <v>35</v>
      </c>
      <c r="I26" s="2">
        <v>32</v>
      </c>
      <c r="J26" s="2">
        <v>0</v>
      </c>
      <c r="K26" s="2">
        <v>0</v>
      </c>
      <c r="L26" s="22">
        <f aca="true" t="shared" si="4" ref="L26:L39">SUM(I26:K26)/H26</f>
        <v>0.9142857142857143</v>
      </c>
      <c r="M26" s="25" t="str">
        <f t="shared" si="3"/>
        <v>Yes</v>
      </c>
    </row>
    <row r="27" spans="1:13" ht="12.75">
      <c r="A27" s="20" t="s">
        <v>18</v>
      </c>
      <c r="B27" s="20">
        <v>77</v>
      </c>
      <c r="C27" s="2">
        <v>63</v>
      </c>
      <c r="D27" s="2">
        <v>0</v>
      </c>
      <c r="E27" s="2">
        <v>0</v>
      </c>
      <c r="F27" s="22">
        <f t="shared" si="0"/>
        <v>0.8181818181818182</v>
      </c>
      <c r="G27" s="25" t="str">
        <f t="shared" si="1"/>
        <v>Yes</v>
      </c>
      <c r="H27" s="20">
        <f>233-201</f>
        <v>32</v>
      </c>
      <c r="I27" s="2">
        <v>31</v>
      </c>
      <c r="J27" s="2">
        <v>0</v>
      </c>
      <c r="K27" s="2">
        <v>0</v>
      </c>
      <c r="L27" s="22">
        <f t="shared" si="4"/>
        <v>0.96875</v>
      </c>
      <c r="M27" s="25" t="str">
        <f t="shared" si="3"/>
        <v>Yes</v>
      </c>
    </row>
    <row r="28" spans="1:13" s="32" customFormat="1" ht="12.75">
      <c r="A28" s="31" t="s">
        <v>19</v>
      </c>
      <c r="B28" s="20">
        <v>30</v>
      </c>
      <c r="C28" s="2">
        <v>30</v>
      </c>
      <c r="D28" s="2">
        <v>0</v>
      </c>
      <c r="E28" s="2">
        <v>0</v>
      </c>
      <c r="F28" s="22">
        <f t="shared" si="0"/>
        <v>1</v>
      </c>
      <c r="G28" s="25" t="str">
        <f t="shared" si="1"/>
        <v>Yes</v>
      </c>
      <c r="H28" s="20">
        <f>645-630</f>
        <v>15</v>
      </c>
      <c r="I28" s="2">
        <v>13</v>
      </c>
      <c r="J28" s="2">
        <v>0</v>
      </c>
      <c r="K28" s="2">
        <v>0</v>
      </c>
      <c r="L28" s="22">
        <f t="shared" si="4"/>
        <v>0.8666666666666667</v>
      </c>
      <c r="M28" s="25" t="str">
        <f t="shared" si="3"/>
        <v>Yes</v>
      </c>
    </row>
    <row r="29" spans="1:13" ht="12.75">
      <c r="A29" s="20" t="s">
        <v>20</v>
      </c>
      <c r="B29" s="20">
        <v>26</v>
      </c>
      <c r="C29" s="2">
        <v>21</v>
      </c>
      <c r="D29" s="2">
        <v>0</v>
      </c>
      <c r="E29" s="2">
        <v>0</v>
      </c>
      <c r="F29" s="22">
        <f t="shared" si="0"/>
        <v>0.8076923076923077</v>
      </c>
      <c r="G29" s="25" t="str">
        <f t="shared" si="1"/>
        <v>Yes</v>
      </c>
      <c r="H29" s="9">
        <f>658-624</f>
        <v>34</v>
      </c>
      <c r="I29" s="10">
        <v>26</v>
      </c>
      <c r="J29" s="10">
        <v>0</v>
      </c>
      <c r="K29" s="10">
        <v>0</v>
      </c>
      <c r="L29" s="27">
        <f t="shared" si="4"/>
        <v>0.7647058823529411</v>
      </c>
      <c r="M29" s="26" t="str">
        <f t="shared" si="3"/>
        <v>No</v>
      </c>
    </row>
    <row r="30" spans="1:13" ht="12.75">
      <c r="A30" s="20" t="s">
        <v>39</v>
      </c>
      <c r="B30" s="20">
        <v>264</v>
      </c>
      <c r="C30" s="2">
        <v>219</v>
      </c>
      <c r="D30" s="2">
        <v>0</v>
      </c>
      <c r="E30" s="2">
        <v>6</v>
      </c>
      <c r="F30" s="22">
        <f t="shared" si="0"/>
        <v>0.8522727272727273</v>
      </c>
      <c r="G30" s="25" t="str">
        <f t="shared" si="1"/>
        <v>Yes</v>
      </c>
      <c r="H30" s="20">
        <f>174-165</f>
        <v>9</v>
      </c>
      <c r="I30" s="2">
        <v>9</v>
      </c>
      <c r="J30" s="2">
        <v>0</v>
      </c>
      <c r="K30" s="2">
        <v>0</v>
      </c>
      <c r="L30" s="22">
        <f t="shared" si="4"/>
        <v>1</v>
      </c>
      <c r="M30" s="25" t="str">
        <f t="shared" si="3"/>
        <v>Yes</v>
      </c>
    </row>
    <row r="31" spans="1:13" ht="12.75">
      <c r="A31" s="20" t="s">
        <v>21</v>
      </c>
      <c r="B31" s="20">
        <v>322</v>
      </c>
      <c r="C31" s="2">
        <v>282</v>
      </c>
      <c r="D31" s="2">
        <v>5</v>
      </c>
      <c r="E31" s="2">
        <v>1</v>
      </c>
      <c r="F31" s="22">
        <f t="shared" si="0"/>
        <v>0.8944099378881988</v>
      </c>
      <c r="G31" s="25" t="str">
        <f t="shared" si="1"/>
        <v>Yes</v>
      </c>
      <c r="H31" s="9">
        <v>331</v>
      </c>
      <c r="I31" s="10">
        <v>173</v>
      </c>
      <c r="J31" s="10">
        <v>1</v>
      </c>
      <c r="K31" s="10">
        <v>0</v>
      </c>
      <c r="L31" s="27">
        <f t="shared" si="4"/>
        <v>0.525679758308157</v>
      </c>
      <c r="M31" s="26" t="str">
        <f t="shared" si="3"/>
        <v>No</v>
      </c>
    </row>
    <row r="32" spans="1:13" ht="12.75">
      <c r="A32" s="20" t="s">
        <v>22</v>
      </c>
      <c r="B32" s="20">
        <v>82</v>
      </c>
      <c r="C32" s="2">
        <v>67</v>
      </c>
      <c r="D32" s="2">
        <v>1</v>
      </c>
      <c r="E32" s="2">
        <v>0</v>
      </c>
      <c r="F32" s="22">
        <f t="shared" si="0"/>
        <v>0.8292682926829268</v>
      </c>
      <c r="G32" s="25" t="str">
        <f t="shared" si="1"/>
        <v>Yes</v>
      </c>
      <c r="H32" s="20">
        <f>455-407</f>
        <v>48</v>
      </c>
      <c r="I32" s="2">
        <v>42</v>
      </c>
      <c r="J32" s="2">
        <v>0</v>
      </c>
      <c r="K32" s="2">
        <v>0</v>
      </c>
      <c r="L32" s="22">
        <f t="shared" si="4"/>
        <v>0.875</v>
      </c>
      <c r="M32" s="25" t="str">
        <f t="shared" si="3"/>
        <v>Yes</v>
      </c>
    </row>
    <row r="33" spans="1:13" ht="12.75">
      <c r="A33" s="20" t="s">
        <v>23</v>
      </c>
      <c r="B33" s="20">
        <v>273</v>
      </c>
      <c r="C33" s="2">
        <v>210</v>
      </c>
      <c r="D33" s="2">
        <v>2</v>
      </c>
      <c r="E33" s="2">
        <v>0</v>
      </c>
      <c r="F33" s="22">
        <f t="shared" si="0"/>
        <v>0.7765567765567766</v>
      </c>
      <c r="G33" s="25" t="str">
        <f t="shared" si="1"/>
        <v>Yes</v>
      </c>
      <c r="H33" s="20">
        <f>1132-940</f>
        <v>192</v>
      </c>
      <c r="I33" s="2">
        <v>158</v>
      </c>
      <c r="J33" s="2">
        <v>1</v>
      </c>
      <c r="K33" s="2">
        <v>0</v>
      </c>
      <c r="L33" s="22">
        <f t="shared" si="4"/>
        <v>0.828125</v>
      </c>
      <c r="M33" s="25" t="str">
        <f t="shared" si="3"/>
        <v>Yes</v>
      </c>
    </row>
    <row r="34" spans="1:13" ht="12.75">
      <c r="A34" s="20" t="s">
        <v>24</v>
      </c>
      <c r="B34" s="20">
        <v>116</v>
      </c>
      <c r="C34" s="2">
        <v>88</v>
      </c>
      <c r="D34" s="2">
        <v>0</v>
      </c>
      <c r="E34" s="2">
        <v>2</v>
      </c>
      <c r="F34" s="22">
        <f t="shared" si="0"/>
        <v>0.7758620689655172</v>
      </c>
      <c r="G34" s="25" t="str">
        <f t="shared" si="1"/>
        <v>Yes</v>
      </c>
      <c r="H34" s="20">
        <f>362-267</f>
        <v>95</v>
      </c>
      <c r="I34" s="2">
        <v>81</v>
      </c>
      <c r="J34" s="2">
        <v>1</v>
      </c>
      <c r="K34" s="2">
        <v>0</v>
      </c>
      <c r="L34" s="22">
        <f t="shared" si="4"/>
        <v>0.8631578947368421</v>
      </c>
      <c r="M34" s="25" t="str">
        <f t="shared" si="3"/>
        <v>Yes</v>
      </c>
    </row>
    <row r="35" spans="1:13" s="32" customFormat="1" ht="12.75">
      <c r="A35" s="20" t="s">
        <v>25</v>
      </c>
      <c r="B35" s="20">
        <v>477</v>
      </c>
      <c r="C35" s="2">
        <v>220</v>
      </c>
      <c r="D35" s="2">
        <v>0</v>
      </c>
      <c r="E35" s="2">
        <v>251</v>
      </c>
      <c r="F35" s="22">
        <f t="shared" si="0"/>
        <v>0.9874213836477987</v>
      </c>
      <c r="G35" s="25" t="str">
        <f t="shared" si="1"/>
        <v>Yes</v>
      </c>
      <c r="H35" s="20">
        <f>2364-1804</f>
        <v>560</v>
      </c>
      <c r="I35" s="2">
        <v>304</v>
      </c>
      <c r="J35" s="2">
        <v>0</v>
      </c>
      <c r="K35" s="2">
        <v>225</v>
      </c>
      <c r="L35" s="22">
        <f t="shared" si="4"/>
        <v>0.9446428571428571</v>
      </c>
      <c r="M35" s="25" t="str">
        <f t="shared" si="3"/>
        <v>Yes</v>
      </c>
    </row>
    <row r="36" spans="1:13" ht="12.75">
      <c r="A36" s="20" t="s">
        <v>26</v>
      </c>
      <c r="B36" s="20">
        <v>238</v>
      </c>
      <c r="C36" s="2">
        <v>177</v>
      </c>
      <c r="D36" s="2">
        <v>3</v>
      </c>
      <c r="E36" s="2">
        <v>1</v>
      </c>
      <c r="F36" s="22">
        <f t="shared" si="0"/>
        <v>0.7605042016806722</v>
      </c>
      <c r="G36" s="25" t="str">
        <f t="shared" si="1"/>
        <v>Yes</v>
      </c>
      <c r="H36" s="20">
        <f>1419-1206</f>
        <v>213</v>
      </c>
      <c r="I36" s="2">
        <v>159</v>
      </c>
      <c r="J36" s="2">
        <v>1</v>
      </c>
      <c r="K36" s="2">
        <v>3</v>
      </c>
      <c r="L36" s="22">
        <f t="shared" si="4"/>
        <v>0.7652582159624414</v>
      </c>
      <c r="M36" s="25" t="str">
        <f t="shared" si="3"/>
        <v>Yes</v>
      </c>
    </row>
    <row r="37" spans="1:13" ht="12.75">
      <c r="A37" s="20" t="s">
        <v>27</v>
      </c>
      <c r="B37" s="20">
        <v>80</v>
      </c>
      <c r="C37" s="2">
        <v>62</v>
      </c>
      <c r="D37" s="2">
        <v>0</v>
      </c>
      <c r="E37" s="2">
        <v>0</v>
      </c>
      <c r="F37" s="22">
        <f t="shared" si="0"/>
        <v>0.775</v>
      </c>
      <c r="G37" s="25" t="str">
        <f t="shared" si="1"/>
        <v>Yes</v>
      </c>
      <c r="H37" s="20">
        <f>246-177</f>
        <v>69</v>
      </c>
      <c r="I37" s="2">
        <v>55</v>
      </c>
      <c r="J37" s="2">
        <v>0</v>
      </c>
      <c r="K37" s="2">
        <v>0</v>
      </c>
      <c r="L37" s="22">
        <f t="shared" si="4"/>
        <v>0.7971014492753623</v>
      </c>
      <c r="M37" s="25" t="str">
        <f t="shared" si="3"/>
        <v>Yes</v>
      </c>
    </row>
    <row r="38" spans="1:13" s="30" customFormat="1" ht="12.75">
      <c r="A38" s="31" t="s">
        <v>28</v>
      </c>
      <c r="B38" s="20">
        <v>21</v>
      </c>
      <c r="C38" s="2">
        <v>23</v>
      </c>
      <c r="D38" s="2">
        <v>0</v>
      </c>
      <c r="E38" s="2">
        <v>0</v>
      </c>
      <c r="F38" s="22">
        <f t="shared" si="0"/>
        <v>1.0952380952380953</v>
      </c>
      <c r="G38" s="25" t="str">
        <f t="shared" si="1"/>
        <v>Yes</v>
      </c>
      <c r="H38" s="20">
        <v>24</v>
      </c>
      <c r="I38" s="2">
        <v>22</v>
      </c>
      <c r="J38" s="2">
        <v>0</v>
      </c>
      <c r="K38" s="2">
        <v>2</v>
      </c>
      <c r="L38" s="22">
        <f t="shared" si="4"/>
        <v>1</v>
      </c>
      <c r="M38" s="25" t="str">
        <f t="shared" si="3"/>
        <v>Yes</v>
      </c>
    </row>
    <row r="39" spans="1:13" ht="12.75">
      <c r="A39" s="29" t="s">
        <v>29</v>
      </c>
      <c r="B39" s="20">
        <v>82</v>
      </c>
      <c r="C39" s="2">
        <v>76</v>
      </c>
      <c r="D39" s="2">
        <v>0</v>
      </c>
      <c r="E39" s="2">
        <v>1</v>
      </c>
      <c r="F39" s="22">
        <f t="shared" si="0"/>
        <v>0.9390243902439024</v>
      </c>
      <c r="G39" s="25" t="str">
        <f t="shared" si="1"/>
        <v>Yes</v>
      </c>
      <c r="H39" s="20">
        <f>353-284</f>
        <v>69</v>
      </c>
      <c r="I39" s="2">
        <v>64</v>
      </c>
      <c r="J39" s="2">
        <v>0</v>
      </c>
      <c r="K39" s="2">
        <v>3</v>
      </c>
      <c r="L39" s="22">
        <f t="shared" si="4"/>
        <v>0.9710144927536232</v>
      </c>
      <c r="M39" s="25" t="str">
        <f t="shared" si="3"/>
        <v>Yes</v>
      </c>
    </row>
    <row r="40" spans="1:13" ht="12.75">
      <c r="A40" s="28" t="s">
        <v>30</v>
      </c>
      <c r="B40" s="9">
        <v>28</v>
      </c>
      <c r="C40" s="10">
        <v>18</v>
      </c>
      <c r="D40" s="10">
        <v>0</v>
      </c>
      <c r="E40" s="10">
        <v>0</v>
      </c>
      <c r="F40" s="27">
        <f t="shared" si="0"/>
        <v>0.6428571428571429</v>
      </c>
      <c r="G40" s="25" t="str">
        <f t="shared" si="1"/>
        <v>No</v>
      </c>
      <c r="H40" s="63" t="s">
        <v>44</v>
      </c>
      <c r="I40" s="64"/>
      <c r="J40" s="64"/>
      <c r="K40" s="64"/>
      <c r="L40" s="27">
        <v>0</v>
      </c>
      <c r="M40" s="26" t="str">
        <f t="shared" si="3"/>
        <v>No</v>
      </c>
    </row>
    <row r="41" spans="1:13" ht="12.75">
      <c r="A41" s="24" t="s">
        <v>31</v>
      </c>
      <c r="B41" s="20">
        <v>52</v>
      </c>
      <c r="C41" s="2">
        <v>52</v>
      </c>
      <c r="D41" s="2">
        <v>0</v>
      </c>
      <c r="E41" s="2">
        <v>0</v>
      </c>
      <c r="F41" s="22">
        <f t="shared" si="0"/>
        <v>1</v>
      </c>
      <c r="G41" s="25" t="str">
        <f t="shared" si="1"/>
        <v>Yes</v>
      </c>
      <c r="H41" s="20">
        <f>288-251</f>
        <v>37</v>
      </c>
      <c r="I41" s="2">
        <v>37</v>
      </c>
      <c r="J41" s="2">
        <v>0</v>
      </c>
      <c r="K41" s="2">
        <v>0</v>
      </c>
      <c r="L41" s="22">
        <f>SUM(I41:K41)/H41</f>
        <v>1</v>
      </c>
      <c r="M41" s="25" t="str">
        <f t="shared" si="3"/>
        <v>Yes</v>
      </c>
    </row>
    <row r="42" spans="1:13" ht="13.5" thickBot="1">
      <c r="A42" s="24"/>
      <c r="B42" s="23"/>
      <c r="C42" s="2"/>
      <c r="D42" s="22"/>
      <c r="E42" s="2"/>
      <c r="F42" s="10"/>
      <c r="G42" s="21"/>
      <c r="H42" s="20"/>
      <c r="I42" s="2"/>
      <c r="J42" s="2"/>
      <c r="K42" s="2"/>
      <c r="L42" s="2"/>
      <c r="M42" s="19"/>
    </row>
    <row r="43" spans="1:13" s="12" customFormat="1" ht="14.25" thickBot="1" thickTop="1">
      <c r="A43" s="18" t="s">
        <v>0</v>
      </c>
      <c r="B43" s="15">
        <f>SUM(B10:B41)</f>
        <v>4248</v>
      </c>
      <c r="C43" s="15">
        <f>SUM(C10:C41)</f>
        <v>3352</v>
      </c>
      <c r="D43" s="15">
        <f>SUM(D10:D41)</f>
        <v>22</v>
      </c>
      <c r="E43" s="15">
        <f>SUM(E10:E41)</f>
        <v>270</v>
      </c>
      <c r="F43" s="14">
        <f>SUM(C43:E43)/B43</f>
        <v>0.8578154425612052</v>
      </c>
      <c r="G43" s="17" t="str">
        <f>IF(F38&gt;75.6%,"Yes","No")</f>
        <v>Yes</v>
      </c>
      <c r="H43" s="16">
        <f>SUM(H10:H41)</f>
        <v>3847</v>
      </c>
      <c r="I43" s="15">
        <f>SUM(I10:I41)</f>
        <v>3017</v>
      </c>
      <c r="J43" s="15">
        <f>SUM(J10:J41)</f>
        <v>11</v>
      </c>
      <c r="K43" s="15">
        <f>SUM(K10:K41)</f>
        <v>237</v>
      </c>
      <c r="L43" s="14">
        <f>SUM(I43:K43)/H43</f>
        <v>0.8487132830777229</v>
      </c>
      <c r="M43" s="13" t="str">
        <f>IF(L43&gt;76.5%,"Yes","No")</f>
        <v>Yes</v>
      </c>
    </row>
    <row r="44" spans="1:13" s="6" customFormat="1" ht="12.75">
      <c r="A44" s="11" t="s">
        <v>32</v>
      </c>
      <c r="F44" s="8">
        <v>0.84</v>
      </c>
      <c r="G44" s="10"/>
      <c r="H44" s="9"/>
      <c r="L44" s="8">
        <v>0.85</v>
      </c>
      <c r="M44" s="7" t="s">
        <v>40</v>
      </c>
    </row>
    <row r="45" ht="12.75">
      <c r="A45" s="5"/>
    </row>
    <row r="46" ht="12.75">
      <c r="A46" s="4" t="s">
        <v>41</v>
      </c>
    </row>
  </sheetData>
  <sheetProtection/>
  <mergeCells count="16">
    <mergeCell ref="H40:K40"/>
    <mergeCell ref="A4:A8"/>
    <mergeCell ref="M5:M8"/>
    <mergeCell ref="G5:G8"/>
    <mergeCell ref="K5:K8"/>
    <mergeCell ref="L5:L8"/>
    <mergeCell ref="I5:I8"/>
    <mergeCell ref="J5:J8"/>
    <mergeCell ref="C5:C8"/>
    <mergeCell ref="D5:D8"/>
    <mergeCell ref="F5:F8"/>
    <mergeCell ref="E5:E8"/>
    <mergeCell ref="H4:M4"/>
    <mergeCell ref="B4:G4"/>
    <mergeCell ref="A1:M1"/>
    <mergeCell ref="A2:M2"/>
  </mergeCells>
  <printOptions/>
  <pageMargins left="0.25" right="0.25" top="0.72" bottom="0.17" header="0" footer="0"/>
  <pageSetup fitToHeight="0" fitToWidth="1"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Simmons, Kelly (WDA)</cp:lastModifiedBy>
  <cp:lastPrinted>2015-01-09T17:02:31Z</cp:lastPrinted>
  <dcterms:created xsi:type="dcterms:W3CDTF">2010-11-16T14:32:40Z</dcterms:created>
  <dcterms:modified xsi:type="dcterms:W3CDTF">2016-04-22T19:39:34Z</dcterms:modified>
  <cp:category/>
  <cp:version/>
  <cp:contentType/>
  <cp:contentStatus/>
</cp:coreProperties>
</file>